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Treasurer\Documents\2022 Special Assessment\Public Hearing June 20 2022\"/>
    </mc:Choice>
  </mc:AlternateContent>
  <xr:revisionPtr revIDLastSave="0" documentId="8_{8EB3FC9C-2D3C-4F1D-AF51-897FA5801B2F}" xr6:coauthVersionLast="47" xr6:coauthVersionMax="47" xr10:uidLastSave="{00000000-0000-0000-0000-000000000000}"/>
  <bookViews>
    <workbookView xWindow="-120" yWindow="-120" windowWidth="20730" windowHeight="11160" xr2:uid="{4A6164E7-FF1F-493F-A0FE-ED206CEA7369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5" l="1"/>
  <c r="C40" i="5"/>
  <c r="C41" i="5" s="1"/>
  <c r="C43" i="5" l="1"/>
  <c r="C42" i="5"/>
  <c r="C44" i="5" l="1"/>
  <c r="C17" i="5"/>
  <c r="C80" i="5"/>
  <c r="C62" i="5"/>
  <c r="C56" i="5"/>
  <c r="C26" i="5" s="1"/>
  <c r="C53" i="5"/>
  <c r="C50" i="5"/>
  <c r="C48" i="5"/>
  <c r="C47" i="5"/>
  <c r="C9" i="5"/>
  <c r="C22" i="5" s="1"/>
  <c r="C51" i="5" l="1"/>
  <c r="C70" i="5"/>
  <c r="C24" i="5" l="1"/>
  <c r="C25" i="5"/>
  <c r="C72" i="5"/>
  <c r="C27" i="5" l="1"/>
</calcChain>
</file>

<file path=xl/sharedStrings.xml><?xml version="1.0" encoding="utf-8"?>
<sst xmlns="http://schemas.openxmlformats.org/spreadsheetml/2006/main" count="65" uniqueCount="62">
  <si>
    <t>Estimated Gift from TE Fire Auxiliary 7/1/22</t>
  </si>
  <si>
    <t>Est Gift of Restricted Fund Balance TEFCD 9/30</t>
  </si>
  <si>
    <t>Administrative Fee</t>
  </si>
  <si>
    <t xml:space="preserve">Trailer Estates Park &amp; Recreation District  </t>
  </si>
  <si>
    <t>Fund Balance Projection</t>
  </si>
  <si>
    <t>Audited Fund Balance September 30,2021</t>
  </si>
  <si>
    <t>Budgeted Income FYE 2022</t>
  </si>
  <si>
    <t>Budgeted Expenses FYE 2022</t>
  </si>
  <si>
    <t>Projected Fund Balance September 30, 2022</t>
  </si>
  <si>
    <t>Balance Due - Seawall Repair</t>
  </si>
  <si>
    <t>Beginning Fund Balance</t>
  </si>
  <si>
    <t xml:space="preserve">2022/2023 Fiscal Year </t>
  </si>
  <si>
    <t>Proposed Amended Budget</t>
  </si>
  <si>
    <t>Budget</t>
  </si>
  <si>
    <t>2022/2023</t>
  </si>
  <si>
    <t>Income</t>
  </si>
  <si>
    <t>Net Assessment Income</t>
  </si>
  <si>
    <t>Interest Income</t>
  </si>
  <si>
    <t>Rental Income</t>
  </si>
  <si>
    <t>Recreation</t>
  </si>
  <si>
    <t>Application Fee Income</t>
  </si>
  <si>
    <t>Miscellaneous Income</t>
  </si>
  <si>
    <t>Total Income</t>
  </si>
  <si>
    <t>Expense</t>
  </si>
  <si>
    <t>Payroll Expenses</t>
  </si>
  <si>
    <t>Park Manager/Management Firm</t>
  </si>
  <si>
    <t>Funded via General Fund</t>
  </si>
  <si>
    <t>Cable T.V.</t>
  </si>
  <si>
    <t>Trash Removal</t>
  </si>
  <si>
    <t>Legal Expense</t>
  </si>
  <si>
    <t>Accounting Expense</t>
  </si>
  <si>
    <t>Utilities</t>
  </si>
  <si>
    <t>Insurance</t>
  </si>
  <si>
    <t>County Storage Lease</t>
  </si>
  <si>
    <t>County Property Taxes</t>
  </si>
  <si>
    <t>Maintenance &amp; Repairs</t>
  </si>
  <si>
    <t>Technology</t>
  </si>
  <si>
    <t>Capital Outlay</t>
  </si>
  <si>
    <t>Total Expense</t>
  </si>
  <si>
    <t>Net Income/(Loss)</t>
  </si>
  <si>
    <t xml:space="preserve">Capital Outlay </t>
  </si>
  <si>
    <t>Replace 2 A/C Units</t>
  </si>
  <si>
    <t>Spa Heater</t>
  </si>
  <si>
    <t>Pool Deck Addition</t>
  </si>
  <si>
    <t>Auto Flush Toilets</t>
  </si>
  <si>
    <t>Paint interior of Large Hall</t>
  </si>
  <si>
    <t>1st Installment - Seawall Repair Due June 2022</t>
  </si>
  <si>
    <t>Loan Financing Costs - Financial Advisors</t>
  </si>
  <si>
    <t>Loan Financing Costs - Finacing Attorney</t>
  </si>
  <si>
    <t>Loan Financing Costs - Assessment Metodology Rpt</t>
  </si>
  <si>
    <t>Loan Financing Costs - District Councel (Est.)</t>
  </si>
  <si>
    <t>Regions Bank Net Loan Proceeds - September 2022</t>
  </si>
  <si>
    <t>Budgeted Income FYE 2023</t>
  </si>
  <si>
    <t>Budgeted Expenses FYE 2023</t>
  </si>
  <si>
    <t>General Fund Withdrawal - Park Manager Subsidy</t>
  </si>
  <si>
    <t>Series 2022 Note (Per Lot)</t>
  </si>
  <si>
    <t>Operating Assessments (Per Lot))</t>
  </si>
  <si>
    <t>Gross Assessment (1479 Lots)</t>
  </si>
  <si>
    <t>Administrative/Office  Expenses/Misc Expenses</t>
  </si>
  <si>
    <t>Early Payment Discounts</t>
  </si>
  <si>
    <t>Series 2022 Note</t>
  </si>
  <si>
    <t>Total Assessment (Per 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</si>
</sst>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;[Red]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44" fontId="2" fillId="0" borderId="0" xfId="1" applyFont="1"/>
    <xf numFmtId="4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9" fontId="2" fillId="0" borderId="0" xfId="2" applyFont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164" fontId="0" fillId="0" borderId="0" xfId="0" applyNumberFormat="1"/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49" fontId="3" fillId="0" borderId="0" xfId="0" applyNumberFormat="1" applyFont="1" applyAlignment="1">
      <alignment horizontal="right"/>
    </xf>
    <xf numFmtId="164" fontId="8" fillId="0" borderId="1" xfId="0" applyNumberFormat="1" applyFont="1" applyBorder="1"/>
    <xf numFmtId="164" fontId="8" fillId="0" borderId="0" xfId="0" applyNumberFormat="1" applyFont="1"/>
    <xf numFmtId="0" fontId="9" fillId="0" borderId="0" xfId="0" applyFont="1"/>
    <xf numFmtId="0" fontId="7" fillId="0" borderId="0" xfId="0" applyFont="1"/>
    <xf numFmtId="44" fontId="2" fillId="0" borderId="0" xfId="1" applyNumberFormat="1" applyFont="1"/>
    <xf numFmtId="165" fontId="2" fillId="0" borderId="0" xfId="2" applyNumberFormat="1" applyFont="1"/>
    <xf numFmtId="49" fontId="10" fillId="0" borderId="0" xfId="0" applyNumberFormat="1" applyFont="1"/>
    <xf numFmtId="0" fontId="11" fillId="0" borderId="0" xfId="0" applyFont="1"/>
    <xf numFmtId="164" fontId="10" fillId="0" borderId="0" xfId="1" applyNumberFormat="1" applyFont="1"/>
    <xf numFmtId="44" fontId="10" fillId="0" borderId="0" xfId="1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0DE8-F4B1-4A48-B612-EDBE7D4C4ED3}">
  <dimension ref="A1:N82"/>
  <sheetViews>
    <sheetView tabSelected="1" workbookViewId="0">
      <selection activeCell="G28" sqref="G28"/>
    </sheetView>
  </sheetViews>
  <sheetFormatPr defaultRowHeight="15.75" x14ac:dyDescent="0.25"/>
  <cols>
    <col min="1" max="1" width="53.42578125" style="1" bestFit="1" customWidth="1"/>
    <col min="2" max="2" width="3.5703125" customWidth="1"/>
    <col min="3" max="3" width="21.42578125" style="1" bestFit="1" customWidth="1"/>
    <col min="4" max="4" width="12.5703125" bestFit="1" customWidth="1"/>
    <col min="7" max="7" width="12.5703125" bestFit="1" customWidth="1"/>
    <col min="8" max="8" width="11.5703125" bestFit="1" customWidth="1"/>
    <col min="9" max="9" width="14.28515625" bestFit="1" customWidth="1"/>
  </cols>
  <sheetData>
    <row r="1" spans="1:5" x14ac:dyDescent="0.25">
      <c r="C1" s="7"/>
    </row>
    <row r="2" spans="1:5" x14ac:dyDescent="0.25">
      <c r="A2" s="30" t="s">
        <v>3</v>
      </c>
      <c r="B2" s="30"/>
      <c r="C2" s="30"/>
      <c r="D2" s="8"/>
      <c r="E2" s="8"/>
    </row>
    <row r="3" spans="1:5" x14ac:dyDescent="0.25">
      <c r="A3" s="31" t="s">
        <v>4</v>
      </c>
      <c r="B3" s="31"/>
      <c r="C3" s="31"/>
      <c r="D3" s="9"/>
      <c r="E3" s="9"/>
    </row>
    <row r="5" spans="1:5" x14ac:dyDescent="0.25">
      <c r="A5" s="1" t="s">
        <v>5</v>
      </c>
      <c r="C5" s="2">
        <v>697140</v>
      </c>
    </row>
    <row r="6" spans="1:5" x14ac:dyDescent="0.25">
      <c r="C6" s="2"/>
    </row>
    <row r="7" spans="1:5" x14ac:dyDescent="0.25">
      <c r="A7" s="1" t="s">
        <v>6</v>
      </c>
      <c r="C7" s="2">
        <v>1788792</v>
      </c>
    </row>
    <row r="8" spans="1:5" x14ac:dyDescent="0.25">
      <c r="A8" s="1" t="s">
        <v>7</v>
      </c>
      <c r="C8" s="2">
        <v>1745275</v>
      </c>
    </row>
    <row r="9" spans="1:5" x14ac:dyDescent="0.25">
      <c r="A9" s="1" t="s">
        <v>8</v>
      </c>
      <c r="C9" s="2">
        <f>C7-C8</f>
        <v>43517</v>
      </c>
    </row>
    <row r="10" spans="1:5" x14ac:dyDescent="0.25">
      <c r="C10" s="2"/>
    </row>
    <row r="11" spans="1:5" x14ac:dyDescent="0.25">
      <c r="A11" s="1" t="s">
        <v>46</v>
      </c>
      <c r="C11" s="2">
        <v>-294750</v>
      </c>
    </row>
    <row r="12" spans="1:5" x14ac:dyDescent="0.25">
      <c r="A12" s="1" t="s">
        <v>47</v>
      </c>
      <c r="C12" s="2">
        <v>-12500</v>
      </c>
    </row>
    <row r="13" spans="1:5" x14ac:dyDescent="0.25">
      <c r="A13" s="1" t="s">
        <v>48</v>
      </c>
      <c r="C13" s="2">
        <v>-20000</v>
      </c>
    </row>
    <row r="14" spans="1:5" x14ac:dyDescent="0.25">
      <c r="A14" s="1" t="s">
        <v>49</v>
      </c>
      <c r="C14" s="2">
        <v>-15000</v>
      </c>
    </row>
    <row r="15" spans="1:5" x14ac:dyDescent="0.25">
      <c r="A15" s="1" t="s">
        <v>50</v>
      </c>
      <c r="C15" s="2">
        <v>-20000</v>
      </c>
    </row>
    <row r="16" spans="1:5" x14ac:dyDescent="0.25">
      <c r="A16" s="1" t="s">
        <v>0</v>
      </c>
      <c r="C16" s="2">
        <v>85000</v>
      </c>
    </row>
    <row r="17" spans="1:5" x14ac:dyDescent="0.25">
      <c r="A17" s="1" t="s">
        <v>1</v>
      </c>
      <c r="C17" s="2">
        <f>250000-85000</f>
        <v>165000</v>
      </c>
    </row>
    <row r="18" spans="1:5" x14ac:dyDescent="0.25">
      <c r="C18" s="2"/>
    </row>
    <row r="19" spans="1:5" x14ac:dyDescent="0.25">
      <c r="A19" s="1" t="s">
        <v>51</v>
      </c>
      <c r="C19" s="2">
        <v>1349314</v>
      </c>
    </row>
    <row r="20" spans="1:5" x14ac:dyDescent="0.25">
      <c r="A20" s="1" t="s">
        <v>9</v>
      </c>
      <c r="C20" s="2">
        <f>-(1197500+147470-294750)</f>
        <v>-1050220</v>
      </c>
    </row>
    <row r="22" spans="1:5" x14ac:dyDescent="0.25">
      <c r="A22" s="1" t="s">
        <v>10</v>
      </c>
      <c r="C22" s="6">
        <f>C5+C9+C11+C12+C13+C14+C15+C16+C17+C19+C20</f>
        <v>927501</v>
      </c>
    </row>
    <row r="23" spans="1:5" x14ac:dyDescent="0.25">
      <c r="C23" s="6"/>
    </row>
    <row r="24" spans="1:5" x14ac:dyDescent="0.25">
      <c r="A24" s="1" t="s">
        <v>52</v>
      </c>
      <c r="C24" s="2">
        <f>C51</f>
        <v>2124723.77</v>
      </c>
    </row>
    <row r="25" spans="1:5" x14ac:dyDescent="0.25">
      <c r="A25" s="1" t="s">
        <v>53</v>
      </c>
      <c r="C25" s="2">
        <f>-C70</f>
        <v>-2123391.7839221302</v>
      </c>
    </row>
    <row r="26" spans="1:5" x14ac:dyDescent="0.25">
      <c r="A26" s="1" t="s">
        <v>54</v>
      </c>
      <c r="C26" s="2">
        <f>C56</f>
        <v>-63601</v>
      </c>
    </row>
    <row r="27" spans="1:5" x14ac:dyDescent="0.25">
      <c r="A27" s="1" t="s">
        <v>8</v>
      </c>
      <c r="C27" s="2">
        <f>SUM(C22:C26)</f>
        <v>865231.98607786978</v>
      </c>
    </row>
    <row r="28" spans="1:5" x14ac:dyDescent="0.25">
      <c r="C28" s="25"/>
    </row>
    <row r="29" spans="1:5" x14ac:dyDescent="0.25">
      <c r="C29" s="25"/>
    </row>
    <row r="30" spans="1:5" x14ac:dyDescent="0.25">
      <c r="C30" s="25"/>
    </row>
    <row r="31" spans="1:5" x14ac:dyDescent="0.25">
      <c r="A31" s="30" t="s">
        <v>3</v>
      </c>
      <c r="B31" s="30"/>
      <c r="C31" s="30"/>
      <c r="D31" s="8"/>
      <c r="E31" s="8"/>
    </row>
    <row r="32" spans="1:5" x14ac:dyDescent="0.25">
      <c r="A32" s="31" t="s">
        <v>11</v>
      </c>
      <c r="B32" s="31"/>
      <c r="C32" s="31"/>
      <c r="D32" s="9"/>
      <c r="E32" s="9"/>
    </row>
    <row r="33" spans="1:5" x14ac:dyDescent="0.25">
      <c r="A33" s="31" t="s">
        <v>12</v>
      </c>
      <c r="B33" s="31"/>
      <c r="C33" s="31"/>
      <c r="D33" s="9"/>
      <c r="E33" s="9"/>
    </row>
    <row r="34" spans="1:5" x14ac:dyDescent="0.25">
      <c r="C34" s="10"/>
    </row>
    <row r="35" spans="1:5" x14ac:dyDescent="0.25">
      <c r="A35" s="11"/>
      <c r="C35" s="12" t="s">
        <v>13</v>
      </c>
    </row>
    <row r="36" spans="1:5" x14ac:dyDescent="0.25">
      <c r="C36" s="12" t="s">
        <v>14</v>
      </c>
    </row>
    <row r="37" spans="1:5" x14ac:dyDescent="0.25">
      <c r="A37" s="13" t="s">
        <v>15</v>
      </c>
      <c r="C37" s="12"/>
    </row>
    <row r="38" spans="1:5" x14ac:dyDescent="0.25">
      <c r="A38" s="14" t="s">
        <v>56</v>
      </c>
      <c r="C38" s="24">
        <v>1211.43</v>
      </c>
    </row>
    <row r="39" spans="1:5" x14ac:dyDescent="0.25">
      <c r="A39" s="26" t="s">
        <v>55</v>
      </c>
      <c r="B39" s="27"/>
      <c r="C39" s="29">
        <v>112.57</v>
      </c>
    </row>
    <row r="40" spans="1:5" x14ac:dyDescent="0.25">
      <c r="A40" s="14" t="s">
        <v>61</v>
      </c>
      <c r="C40" s="24">
        <f>SUM(C38:C39)</f>
        <v>1324</v>
      </c>
    </row>
    <row r="41" spans="1:5" x14ac:dyDescent="0.25">
      <c r="A41" s="14" t="s">
        <v>57</v>
      </c>
      <c r="C41" s="2">
        <f>C40*1479</f>
        <v>1958196</v>
      </c>
    </row>
    <row r="42" spans="1:5" x14ac:dyDescent="0.25">
      <c r="A42" s="14" t="s">
        <v>59</v>
      </c>
      <c r="C42" s="2">
        <f>-C41*0.0375</f>
        <v>-73432.349999999991</v>
      </c>
    </row>
    <row r="43" spans="1:5" x14ac:dyDescent="0.25">
      <c r="A43" s="14" t="s">
        <v>2</v>
      </c>
      <c r="C43" s="2">
        <f>-C41*0.03</f>
        <v>-58745.88</v>
      </c>
    </row>
    <row r="44" spans="1:5" ht="16.5" thickBot="1" x14ac:dyDescent="0.3">
      <c r="A44" s="14" t="s">
        <v>16</v>
      </c>
      <c r="C44" s="3">
        <f>C41+C42+C43</f>
        <v>1826017.77</v>
      </c>
    </row>
    <row r="45" spans="1:5" ht="16.5" thickTop="1" x14ac:dyDescent="0.25">
      <c r="A45" s="14"/>
      <c r="C45" s="2"/>
    </row>
    <row r="46" spans="1:5" x14ac:dyDescent="0.25">
      <c r="A46" s="14" t="s">
        <v>17</v>
      </c>
      <c r="C46" s="2">
        <v>1000</v>
      </c>
    </row>
    <row r="47" spans="1:5" ht="15" x14ac:dyDescent="0.25">
      <c r="A47" s="16" t="s">
        <v>18</v>
      </c>
      <c r="B47" s="17"/>
      <c r="C47" s="18">
        <f>100408+32025+10766+7913+87794+18000</f>
        <v>256906</v>
      </c>
    </row>
    <row r="48" spans="1:5" x14ac:dyDescent="0.25">
      <c r="A48" s="14" t="s">
        <v>19</v>
      </c>
      <c r="C48" s="2">
        <f>16000+3450</f>
        <v>19450</v>
      </c>
    </row>
    <row r="49" spans="1:14" x14ac:dyDescent="0.25">
      <c r="A49" s="14" t="s">
        <v>20</v>
      </c>
      <c r="C49" s="2">
        <v>13250</v>
      </c>
    </row>
    <row r="50" spans="1:14" x14ac:dyDescent="0.25">
      <c r="A50" s="14" t="s">
        <v>21</v>
      </c>
      <c r="C50" s="2">
        <f>2500+5600</f>
        <v>8100</v>
      </c>
    </row>
    <row r="51" spans="1:14" ht="16.5" thickBot="1" x14ac:dyDescent="0.3">
      <c r="A51" s="19" t="s">
        <v>22</v>
      </c>
      <c r="C51" s="20">
        <f>SUM(C44:C50)</f>
        <v>2124723.77</v>
      </c>
      <c r="E51" s="15"/>
    </row>
    <row r="52" spans="1:14" ht="16.5" thickTop="1" x14ac:dyDescent="0.25">
      <c r="A52" s="9" t="s">
        <v>23</v>
      </c>
      <c r="C52" s="4"/>
    </row>
    <row r="53" spans="1:14" x14ac:dyDescent="0.25">
      <c r="A53" s="14" t="s">
        <v>24</v>
      </c>
      <c r="C53" s="2">
        <f>330734+129774</f>
        <v>460508</v>
      </c>
      <c r="E53" s="15"/>
    </row>
    <row r="54" spans="1:14" x14ac:dyDescent="0.25">
      <c r="A54" s="26" t="s">
        <v>60</v>
      </c>
      <c r="B54" s="27"/>
      <c r="C54" s="28">
        <v>151906.78392213013</v>
      </c>
      <c r="E54" s="15"/>
    </row>
    <row r="55" spans="1:14" x14ac:dyDescent="0.25">
      <c r="A55" s="14" t="s">
        <v>25</v>
      </c>
      <c r="C55" s="2">
        <v>127202</v>
      </c>
      <c r="E55" s="15"/>
    </row>
    <row r="56" spans="1:14" x14ac:dyDescent="0.25">
      <c r="A56" s="14" t="s">
        <v>26</v>
      </c>
      <c r="C56" s="2">
        <f>-C55/2</f>
        <v>-63601</v>
      </c>
      <c r="E56" s="15"/>
    </row>
    <row r="57" spans="1:14" x14ac:dyDescent="0.25">
      <c r="A57" s="14" t="s">
        <v>27</v>
      </c>
      <c r="C57" s="2">
        <v>707113</v>
      </c>
      <c r="E57" s="15"/>
      <c r="G57" s="5"/>
      <c r="H57" s="5"/>
      <c r="L57" s="5"/>
    </row>
    <row r="58" spans="1:14" ht="15" x14ac:dyDescent="0.25">
      <c r="A58" s="16" t="s">
        <v>28</v>
      </c>
      <c r="B58" s="17"/>
      <c r="C58" s="18">
        <v>141000</v>
      </c>
      <c r="E58" s="15"/>
    </row>
    <row r="59" spans="1:14" x14ac:dyDescent="0.25">
      <c r="A59" s="14" t="s">
        <v>29</v>
      </c>
      <c r="C59" s="2">
        <v>46000</v>
      </c>
      <c r="E59" s="15"/>
    </row>
    <row r="60" spans="1:14" x14ac:dyDescent="0.25">
      <c r="A60" s="14" t="s">
        <v>30</v>
      </c>
      <c r="C60" s="2">
        <v>13000</v>
      </c>
      <c r="E60" s="15"/>
    </row>
    <row r="61" spans="1:14" x14ac:dyDescent="0.25">
      <c r="A61" s="14" t="s">
        <v>31</v>
      </c>
      <c r="C61" s="2">
        <v>103700</v>
      </c>
      <c r="E61" s="15"/>
      <c r="L61" s="5"/>
      <c r="N61" s="5"/>
    </row>
    <row r="62" spans="1:14" x14ac:dyDescent="0.25">
      <c r="A62" s="14" t="s">
        <v>32</v>
      </c>
      <c r="C62" s="2">
        <f>5900+89600+4600+65400+23500+1600</f>
        <v>190600</v>
      </c>
      <c r="E62" s="15"/>
    </row>
    <row r="63" spans="1:14" x14ac:dyDescent="0.25">
      <c r="A63" s="14" t="s">
        <v>33</v>
      </c>
      <c r="C63" s="2">
        <v>8414</v>
      </c>
      <c r="E63" s="15"/>
    </row>
    <row r="64" spans="1:14" x14ac:dyDescent="0.25">
      <c r="A64" s="14" t="s">
        <v>34</v>
      </c>
      <c r="C64" s="2">
        <v>6230</v>
      </c>
      <c r="E64" s="15"/>
    </row>
    <row r="65" spans="1:9" x14ac:dyDescent="0.25">
      <c r="A65" s="14" t="s">
        <v>35</v>
      </c>
      <c r="C65" s="2">
        <v>92800</v>
      </c>
      <c r="E65" s="15"/>
    </row>
    <row r="66" spans="1:9" x14ac:dyDescent="0.25">
      <c r="A66" s="14" t="s">
        <v>58</v>
      </c>
      <c r="C66" s="2">
        <v>17500</v>
      </c>
      <c r="E66" s="15"/>
    </row>
    <row r="67" spans="1:9" x14ac:dyDescent="0.25">
      <c r="A67" s="14" t="s">
        <v>36</v>
      </c>
      <c r="C67" s="2">
        <v>11750</v>
      </c>
      <c r="E67" s="15"/>
    </row>
    <row r="68" spans="1:9" x14ac:dyDescent="0.25">
      <c r="A68" s="14" t="s">
        <v>19</v>
      </c>
      <c r="C68" s="2">
        <v>42069</v>
      </c>
      <c r="E68" s="15"/>
    </row>
    <row r="69" spans="1:9" x14ac:dyDescent="0.25">
      <c r="A69" s="14" t="s">
        <v>37</v>
      </c>
      <c r="C69" s="2">
        <v>67200</v>
      </c>
      <c r="E69" s="15"/>
    </row>
    <row r="70" spans="1:9" ht="16.5" thickBot="1" x14ac:dyDescent="0.3">
      <c r="A70" s="19" t="s">
        <v>38</v>
      </c>
      <c r="C70" s="20">
        <f>SUM(C53:C69)</f>
        <v>2123391.7839221302</v>
      </c>
      <c r="D70" s="5"/>
      <c r="E70" s="15"/>
      <c r="G70" s="15"/>
      <c r="I70" s="5"/>
    </row>
    <row r="71" spans="1:9" ht="16.5" thickTop="1" x14ac:dyDescent="0.25">
      <c r="A71" s="19"/>
      <c r="G71" s="15"/>
      <c r="I71" s="5"/>
    </row>
    <row r="72" spans="1:9" x14ac:dyDescent="0.25">
      <c r="A72" s="19" t="s">
        <v>39</v>
      </c>
      <c r="C72" s="21">
        <f>C51-C70</f>
        <v>1331.9860778697766</v>
      </c>
    </row>
    <row r="73" spans="1:9" x14ac:dyDescent="0.25">
      <c r="A73" s="22" t="s">
        <v>40</v>
      </c>
    </row>
    <row r="74" spans="1:9" hidden="1" x14ac:dyDescent="0.25">
      <c r="A74" s="22"/>
    </row>
    <row r="75" spans="1:9" x14ac:dyDescent="0.25">
      <c r="A75" s="1" t="s">
        <v>41</v>
      </c>
      <c r="C75" s="2">
        <v>20000</v>
      </c>
    </row>
    <row r="76" spans="1:9" x14ac:dyDescent="0.25">
      <c r="A76" s="1" t="s">
        <v>42</v>
      </c>
      <c r="C76" s="2">
        <v>7000</v>
      </c>
    </row>
    <row r="77" spans="1:9" x14ac:dyDescent="0.25">
      <c r="A77" s="23" t="s">
        <v>43</v>
      </c>
      <c r="C77" s="6">
        <v>30000</v>
      </c>
    </row>
    <row r="78" spans="1:9" x14ac:dyDescent="0.25">
      <c r="A78" s="1" t="s">
        <v>44</v>
      </c>
      <c r="C78" s="2">
        <v>3200</v>
      </c>
    </row>
    <row r="79" spans="1:9" x14ac:dyDescent="0.25">
      <c r="A79" s="1" t="s">
        <v>45</v>
      </c>
      <c r="C79" s="2">
        <v>7000</v>
      </c>
    </row>
    <row r="80" spans="1:9" ht="16.5" thickBot="1" x14ac:dyDescent="0.3">
      <c r="C80" s="3">
        <f>SUM(C75:C79)</f>
        <v>67200</v>
      </c>
    </row>
    <row r="81" spans="3:3" ht="16.5" hidden="1" thickTop="1" x14ac:dyDescent="0.25">
      <c r="C81" s="2"/>
    </row>
    <row r="82" spans="3:3" ht="16.5" thickTop="1" x14ac:dyDescent="0.25"/>
  </sheetData>
  <mergeCells count="5">
    <mergeCell ref="A2:C2"/>
    <mergeCell ref="A3:C3"/>
    <mergeCell ref="A31:C31"/>
    <mergeCell ref="A32:C32"/>
    <mergeCell ref="A33:C33"/>
  </mergeCells>
  <printOptions horizontalCentered="1"/>
  <pageMargins left="0.25" right="0.25" top="0.25" bottom="0.25" header="0.3" footer="0.3"/>
  <pageSetup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TE-Treasurer</dc:creator>
  <cp:lastModifiedBy>TE-Treasurer</cp:lastModifiedBy>
  <cp:lastPrinted>2022-06-20T02:15:49Z</cp:lastPrinted>
  <dcterms:created xsi:type="dcterms:W3CDTF">2021-02-15T20:00:51Z</dcterms:created>
  <dcterms:modified xsi:type="dcterms:W3CDTF">2022-06-22T14:50:24Z</dcterms:modified>
</cp:coreProperties>
</file>